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'Лист1'!$B$1:$L$46</definedName>
  </definedNames>
  <calcPr fullCalcOnLoad="1"/>
</workbook>
</file>

<file path=xl/sharedStrings.xml><?xml version="1.0" encoding="utf-8"?>
<sst xmlns="http://schemas.openxmlformats.org/spreadsheetml/2006/main" count="46" uniqueCount="30">
  <si>
    <t>Период</t>
  </si>
  <si>
    <t>Категория номера</t>
  </si>
  <si>
    <t>1-но местные (цена 1 к/дн)</t>
  </si>
  <si>
    <t>2-х местные (цена 1 к/дн)</t>
  </si>
  <si>
    <t>4-х местные (цена за номер)</t>
  </si>
  <si>
    <t>2-комн. 2-х мест. «люкс» (цена за номер)</t>
  </si>
  <si>
    <t>Стандартный 2 этаж</t>
  </si>
  <si>
    <t>Стандартный</t>
  </si>
  <si>
    <t>Улучшенный</t>
  </si>
  <si>
    <t>ПК</t>
  </si>
  <si>
    <t>01.01-30.04  основное место</t>
  </si>
  <si>
    <t>ребенок от 4 до 12 лет на дополнительном койко-месте</t>
  </si>
  <si>
    <t>ребенок от 12 до 16 лет на дополнительном койко-месте</t>
  </si>
  <si>
    <t>ребенок от 16 лет на дополнительном койко-месте</t>
  </si>
  <si>
    <t>01.05-30.06  основное место</t>
  </si>
  <si>
    <t>01.07-30.09  основное место</t>
  </si>
  <si>
    <t>01.10-31.10  основное место</t>
  </si>
  <si>
    <t>01.11-31.12 основное место</t>
  </si>
  <si>
    <r>
      <t>ü</t>
    </r>
    <r>
      <rPr>
        <b/>
        <sz val="14"/>
        <color indexed="8"/>
        <rFont val="Arial"/>
        <family val="2"/>
      </rPr>
      <t>В стоимость путевки включено:</t>
    </r>
  </si>
  <si>
    <t>- проживание;</t>
  </si>
  <si>
    <t>- 3-х разовое питание по системе «заказное меню»;</t>
  </si>
  <si>
    <r>
      <t xml:space="preserve">   </t>
    </r>
    <r>
      <rPr>
        <sz val="13"/>
        <color indexed="8"/>
        <rFont val="Arial"/>
        <family val="2"/>
      </rPr>
      <t>лечение (ванны: жемчужные, травяные, морские, контрастные, комбинированные; гидромассаж – до 8 процедур, циркулярный душ, душ Шарко, восходящий душ; сухой массаж – 2 единицы; фитобар; физиотерапия, лазеротерапия; ультразвуковые ингаляции с травяными экстрактами, лекарственными составами, маслами; питье минеральных вод; лечебная физкультура).</t>
    </r>
  </si>
  <si>
    <t>- пользование пляжем и бассейном c морской водой в период их работы;</t>
  </si>
  <si>
    <t>- пользование библиотекой;</t>
  </si>
  <si>
    <t>- пользование спортивным залом и открытой спортивной площадкой</t>
  </si>
  <si>
    <r>
      <t>ü</t>
    </r>
    <r>
      <rPr>
        <b/>
        <sz val="14"/>
        <color indexed="8"/>
        <rFont val="Arial"/>
        <family val="2"/>
      </rPr>
      <t>Платные лечебные процедуры:</t>
    </r>
    <r>
      <rPr>
        <sz val="14"/>
        <color indexed="8"/>
        <rFont val="Arial"/>
        <family val="2"/>
      </rPr>
      <t xml:space="preserve"> </t>
    </r>
  </si>
  <si>
    <r>
      <t xml:space="preserve"> </t>
    </r>
    <r>
      <rPr>
        <sz val="13"/>
        <color indexed="8"/>
        <rFont val="Arial"/>
        <family val="2"/>
      </rPr>
      <t>ванны природные сероводородные (Мацеста), лечение мужской и женской половой сфер; лечение лор-органов; лечение зубов, десен; микроклизмы .</t>
    </r>
  </si>
  <si>
    <r>
      <t>ü</t>
    </r>
    <r>
      <rPr>
        <b/>
        <sz val="14"/>
        <color indexed="8"/>
        <rFont val="Arial"/>
        <family val="2"/>
      </rPr>
      <t>Другие платные услуги, предоставляемые в санатории:</t>
    </r>
  </si>
  <si>
    <t xml:space="preserve">услуги ресторана, баров, кафе, парикмахерской, магазина курортных товаров; трансфер, экскурсии. </t>
  </si>
  <si>
    <t>Прайс-лист на путевки в санатории "Актер" на 2008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</si>
</sst>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0"/>
    </font>
    <font>
      <b/>
      <i/>
      <sz val="14"/>
      <color indexed="8"/>
      <name val="Calisto MT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Wingdings"/>
      <family val="0"/>
    </font>
    <font>
      <b/>
      <sz val="14"/>
      <color indexed="8"/>
      <name val="Arial"/>
      <family val="2"/>
    </font>
    <font>
      <sz val="14"/>
      <name val="Arial Cyr"/>
      <family val="0"/>
    </font>
    <font>
      <sz val="13"/>
      <color indexed="8"/>
      <name val="Arial"/>
      <family val="2"/>
    </font>
    <font>
      <sz val="13"/>
      <name val="Arial Cyr"/>
      <family val="0"/>
    </font>
    <font>
      <sz val="13"/>
      <color indexed="8"/>
      <name val="Arial Unicode MS"/>
      <family val="0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5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shrinkToFit="1"/>
    </xf>
    <xf numFmtId="0" fontId="12" fillId="0" borderId="0" xfId="0" applyFont="1" applyBorder="1" applyAlignment="1">
      <alignment horizontal="justify" shrinkToFit="1"/>
    </xf>
    <xf numFmtId="0" fontId="14" fillId="0" borderId="0" xfId="0" applyFont="1" applyBorder="1" applyAlignment="1">
      <alignment horizontal="justify" shrinkToFit="1"/>
    </xf>
    <xf numFmtId="0" fontId="12" fillId="0" borderId="0" xfId="0" applyFont="1" applyBorder="1" applyAlignment="1">
      <alignment shrinkToFit="1"/>
    </xf>
    <xf numFmtId="0" fontId="9" fillId="0" borderId="0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3" sqref="A53"/>
      <selection pane="bottomRight" activeCell="O7" sqref="O7"/>
    </sheetView>
  </sheetViews>
  <sheetFormatPr defaultColWidth="9.00390625" defaultRowHeight="12.75"/>
  <cols>
    <col min="1" max="1" width="2.25390625" style="0" customWidth="1"/>
    <col min="2" max="2" width="20.375" style="0" customWidth="1"/>
    <col min="3" max="3" width="7.875" style="0" customWidth="1"/>
    <col min="5" max="5" width="8.625" style="0" customWidth="1"/>
    <col min="6" max="6" width="8.375" style="0" customWidth="1"/>
    <col min="7" max="7" width="8.00390625" style="0" customWidth="1"/>
    <col min="9" max="9" width="8.75390625" style="0" customWidth="1"/>
    <col min="10" max="10" width="8.25390625" style="0" customWidth="1"/>
    <col min="11" max="11" width="9.625" style="0" customWidth="1"/>
    <col min="12" max="12" width="12.125" style="0" customWidth="1"/>
  </cols>
  <sheetData>
    <row r="1" ht="18.75">
      <c r="G1" s="1" t="s">
        <v>29</v>
      </c>
    </row>
    <row r="2" ht="18" customHeight="1">
      <c r="G2" s="1"/>
    </row>
    <row r="3" spans="2:12" ht="18.75">
      <c r="B3" s="29" t="s">
        <v>0</v>
      </c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</row>
    <row r="4" spans="2:12" ht="16.5">
      <c r="B4" s="29"/>
      <c r="C4" s="31" t="s">
        <v>2</v>
      </c>
      <c r="D4" s="31"/>
      <c r="E4" s="31"/>
      <c r="F4" s="31"/>
      <c r="G4" s="32" t="s">
        <v>3</v>
      </c>
      <c r="H4" s="32"/>
      <c r="I4" s="32"/>
      <c r="J4" s="32"/>
      <c r="K4" s="33" t="s">
        <v>4</v>
      </c>
      <c r="L4" s="33" t="s">
        <v>5</v>
      </c>
    </row>
    <row r="5" spans="2:13" ht="57" customHeight="1">
      <c r="B5" s="29"/>
      <c r="C5" s="2" t="s">
        <v>6</v>
      </c>
      <c r="D5" s="3" t="s">
        <v>7</v>
      </c>
      <c r="E5" s="4" t="s">
        <v>8</v>
      </c>
      <c r="F5" s="5" t="s">
        <v>9</v>
      </c>
      <c r="G5" s="6" t="s">
        <v>6</v>
      </c>
      <c r="H5" s="7" t="s">
        <v>7</v>
      </c>
      <c r="I5" s="8" t="s">
        <v>8</v>
      </c>
      <c r="J5" s="5" t="s">
        <v>9</v>
      </c>
      <c r="K5" s="33"/>
      <c r="L5" s="33"/>
      <c r="M5" s="9"/>
    </row>
    <row r="6" spans="2:13" ht="33" customHeight="1">
      <c r="B6" s="10" t="s">
        <v>10</v>
      </c>
      <c r="C6" s="11">
        <v>1210</v>
      </c>
      <c r="D6" s="11">
        <v>1320</v>
      </c>
      <c r="E6" s="11">
        <v>1430</v>
      </c>
      <c r="F6" s="12">
        <v>1600</v>
      </c>
      <c r="G6" s="11">
        <v>950</v>
      </c>
      <c r="H6" s="11">
        <v>1050</v>
      </c>
      <c r="I6" s="11">
        <v>1230</v>
      </c>
      <c r="J6" s="13">
        <v>1430</v>
      </c>
      <c r="K6" s="11">
        <v>3800</v>
      </c>
      <c r="L6" s="14">
        <v>3410</v>
      </c>
      <c r="M6" s="9"/>
    </row>
    <row r="7" spans="2:13" ht="39" customHeight="1">
      <c r="B7" s="15" t="s">
        <v>11</v>
      </c>
      <c r="C7" s="16">
        <f aca="true" t="shared" si="0" ref="C7:J7">(C6-265)*0.5+265</f>
        <v>737.5</v>
      </c>
      <c r="D7" s="16">
        <f t="shared" si="0"/>
        <v>792.5</v>
      </c>
      <c r="E7" s="16">
        <f t="shared" si="0"/>
        <v>847.5</v>
      </c>
      <c r="F7" s="16">
        <f t="shared" si="0"/>
        <v>932.5</v>
      </c>
      <c r="G7" s="16">
        <f t="shared" si="0"/>
        <v>607.5</v>
      </c>
      <c r="H7" s="16">
        <f t="shared" si="0"/>
        <v>657.5</v>
      </c>
      <c r="I7" s="16">
        <f t="shared" si="0"/>
        <v>747.5</v>
      </c>
      <c r="J7" s="16">
        <f t="shared" si="0"/>
        <v>847.5</v>
      </c>
      <c r="K7" s="16">
        <f>(K6/4-265)*0.5+265</f>
        <v>607.5</v>
      </c>
      <c r="L7" s="17">
        <f>(L6/2-265)*0.5+265</f>
        <v>985</v>
      </c>
      <c r="M7" s="9"/>
    </row>
    <row r="8" spans="2:13" ht="37.5" customHeight="1">
      <c r="B8" s="15" t="s">
        <v>12</v>
      </c>
      <c r="C8" s="16">
        <f aca="true" t="shared" si="1" ref="C8:J8">(C6-265)*0.7+265</f>
        <v>926.5000000000001</v>
      </c>
      <c r="D8" s="16">
        <f t="shared" si="1"/>
        <v>1003.5000000000001</v>
      </c>
      <c r="E8" s="16">
        <f t="shared" si="1"/>
        <v>1080.5</v>
      </c>
      <c r="F8" s="16">
        <f t="shared" si="1"/>
        <v>1199.5</v>
      </c>
      <c r="G8" s="16">
        <f t="shared" si="1"/>
        <v>744.5</v>
      </c>
      <c r="H8" s="16">
        <f t="shared" si="1"/>
        <v>814.5</v>
      </c>
      <c r="I8" s="16">
        <f t="shared" si="1"/>
        <v>940.5000000000001</v>
      </c>
      <c r="J8" s="16">
        <f t="shared" si="1"/>
        <v>1080.5</v>
      </c>
      <c r="K8" s="16">
        <f>(K6/4-265)*0.7+256</f>
        <v>735.5</v>
      </c>
      <c r="L8" s="18">
        <f>(L6/2-265)*0.7+265</f>
        <v>1273</v>
      </c>
      <c r="M8" s="9"/>
    </row>
    <row r="9" spans="2:13" ht="39" customHeight="1">
      <c r="B9" s="19" t="s">
        <v>13</v>
      </c>
      <c r="C9" s="20">
        <f aca="true" t="shared" si="2" ref="C9:J9">(C6-265)*0.8+265</f>
        <v>1021</v>
      </c>
      <c r="D9" s="20">
        <f t="shared" si="2"/>
        <v>1109</v>
      </c>
      <c r="E9" s="20">
        <f t="shared" si="2"/>
        <v>1197</v>
      </c>
      <c r="F9" s="20">
        <f t="shared" si="2"/>
        <v>1333</v>
      </c>
      <c r="G9" s="20">
        <f t="shared" si="2"/>
        <v>813</v>
      </c>
      <c r="H9" s="20">
        <f t="shared" si="2"/>
        <v>893</v>
      </c>
      <c r="I9" s="20">
        <f t="shared" si="2"/>
        <v>1037</v>
      </c>
      <c r="J9" s="20">
        <f t="shared" si="2"/>
        <v>1197</v>
      </c>
      <c r="K9" s="16">
        <f>(K6/4-265)*0.8+265</f>
        <v>813</v>
      </c>
      <c r="L9" s="21">
        <f>(L6/2-265)*0.8+265</f>
        <v>1417</v>
      </c>
      <c r="M9" s="9"/>
    </row>
    <row r="10" spans="2:13" ht="30.75" customHeight="1">
      <c r="B10" s="10" t="s">
        <v>14</v>
      </c>
      <c r="C10" s="11">
        <v>1550</v>
      </c>
      <c r="D10" s="11">
        <v>1720</v>
      </c>
      <c r="E10" s="11">
        <v>2040</v>
      </c>
      <c r="F10" s="13">
        <v>2230</v>
      </c>
      <c r="G10" s="11">
        <v>1360</v>
      </c>
      <c r="H10" s="11">
        <v>1470</v>
      </c>
      <c r="I10" s="11">
        <v>1850</v>
      </c>
      <c r="J10" s="13">
        <v>2030</v>
      </c>
      <c r="K10" s="11">
        <v>5460</v>
      </c>
      <c r="L10" s="14">
        <v>5550</v>
      </c>
      <c r="M10" s="22"/>
    </row>
    <row r="11" spans="2:13" ht="37.5" customHeight="1">
      <c r="B11" s="15" t="s">
        <v>11</v>
      </c>
      <c r="C11" s="16">
        <v>910</v>
      </c>
      <c r="D11" s="16">
        <v>994</v>
      </c>
      <c r="E11" s="16">
        <v>1153</v>
      </c>
      <c r="F11" s="16">
        <v>1248</v>
      </c>
      <c r="G11" s="16">
        <v>813</v>
      </c>
      <c r="H11" s="16">
        <v>868</v>
      </c>
      <c r="I11" s="16">
        <v>1058</v>
      </c>
      <c r="J11" s="16">
        <v>1148</v>
      </c>
      <c r="K11" s="16">
        <f>(K10/4-265)*0.5+265</f>
        <v>815</v>
      </c>
      <c r="L11" s="18">
        <f>(L10/2-265)*0.5+265</f>
        <v>1520</v>
      </c>
      <c r="M11" s="22"/>
    </row>
    <row r="12" spans="2:13" ht="38.25" customHeight="1">
      <c r="B12" s="15" t="s">
        <v>12</v>
      </c>
      <c r="C12" s="16">
        <v>1168</v>
      </c>
      <c r="D12" s="16">
        <v>1285</v>
      </c>
      <c r="E12" s="16">
        <v>1508</v>
      </c>
      <c r="F12" s="16">
        <v>1641</v>
      </c>
      <c r="G12" s="16">
        <v>1032</v>
      </c>
      <c r="H12" s="16">
        <v>1109</v>
      </c>
      <c r="I12" s="16">
        <v>1374</v>
      </c>
      <c r="J12" s="16">
        <v>1501</v>
      </c>
      <c r="K12" s="16">
        <f>(K10/4-265)*0.7+265</f>
        <v>1035</v>
      </c>
      <c r="L12" s="18">
        <f>(L10/2-265)*0.7+265</f>
        <v>2022</v>
      </c>
      <c r="M12" s="22"/>
    </row>
    <row r="13" spans="2:13" ht="39" customHeight="1">
      <c r="B13" s="19" t="s">
        <v>13</v>
      </c>
      <c r="C13" s="20">
        <v>1297</v>
      </c>
      <c r="D13" s="20">
        <v>1431</v>
      </c>
      <c r="E13" s="20">
        <f aca="true" t="shared" si="3" ref="E13:J13">(E10-265)*0.8+265</f>
        <v>1685</v>
      </c>
      <c r="F13" s="20">
        <v>1834</v>
      </c>
      <c r="G13" s="20">
        <f t="shared" si="3"/>
        <v>1141</v>
      </c>
      <c r="H13" s="20">
        <f t="shared" si="3"/>
        <v>1229</v>
      </c>
      <c r="I13" s="20">
        <f t="shared" si="3"/>
        <v>1533</v>
      </c>
      <c r="J13" s="20">
        <f t="shared" si="3"/>
        <v>1677</v>
      </c>
      <c r="K13" s="16">
        <f>(K10/4-265)*0.8+265</f>
        <v>1145</v>
      </c>
      <c r="L13" s="21">
        <f>(L10/2-265)*0.8+265</f>
        <v>2273</v>
      </c>
      <c r="M13" s="22"/>
    </row>
    <row r="14" spans="2:13" ht="30.75" customHeight="1">
      <c r="B14" s="10" t="s">
        <v>15</v>
      </c>
      <c r="C14" s="11">
        <v>1940</v>
      </c>
      <c r="D14" s="11">
        <v>2150</v>
      </c>
      <c r="E14" s="11">
        <v>2670</v>
      </c>
      <c r="F14" s="13">
        <v>2870</v>
      </c>
      <c r="G14" s="11">
        <v>1750</v>
      </c>
      <c r="H14" s="11">
        <v>1850</v>
      </c>
      <c r="I14" s="11">
        <v>2360</v>
      </c>
      <c r="J14" s="13">
        <v>2540</v>
      </c>
      <c r="K14" s="11">
        <v>7010</v>
      </c>
      <c r="L14" s="14">
        <v>6700</v>
      </c>
      <c r="M14" s="22"/>
    </row>
    <row r="15" spans="2:13" ht="37.5" customHeight="1">
      <c r="B15" s="15" t="s">
        <v>11</v>
      </c>
      <c r="C15" s="16">
        <f aca="true" t="shared" si="4" ref="C15:J15">(C14-280)*0.5+280</f>
        <v>1110</v>
      </c>
      <c r="D15" s="16">
        <v>1218</v>
      </c>
      <c r="E15" s="16">
        <f t="shared" si="4"/>
        <v>1475</v>
      </c>
      <c r="F15" s="16">
        <f t="shared" si="4"/>
        <v>1575</v>
      </c>
      <c r="G15" s="16">
        <v>1018</v>
      </c>
      <c r="H15" s="16">
        <f t="shared" si="4"/>
        <v>1065</v>
      </c>
      <c r="I15" s="16">
        <v>1323</v>
      </c>
      <c r="J15" s="16">
        <f t="shared" si="4"/>
        <v>1410</v>
      </c>
      <c r="K15" s="16">
        <v>1017</v>
      </c>
      <c r="L15" s="18">
        <f>(L14/2-280)*0.5+280</f>
        <v>1815</v>
      </c>
      <c r="M15" s="22"/>
    </row>
    <row r="16" spans="2:13" ht="39" customHeight="1">
      <c r="B16" s="15" t="s">
        <v>12</v>
      </c>
      <c r="C16" s="16">
        <f aca="true" t="shared" si="5" ref="C16:J16">(C14-280)*0.7+280</f>
        <v>1442</v>
      </c>
      <c r="D16" s="16">
        <v>1593</v>
      </c>
      <c r="E16" s="16">
        <f t="shared" si="5"/>
        <v>1953.0000000000002</v>
      </c>
      <c r="F16" s="16">
        <f t="shared" si="5"/>
        <v>2093</v>
      </c>
      <c r="G16" s="16">
        <v>1313</v>
      </c>
      <c r="H16" s="16">
        <f t="shared" si="5"/>
        <v>1379</v>
      </c>
      <c r="I16" s="16">
        <v>1740</v>
      </c>
      <c r="J16" s="16">
        <f t="shared" si="5"/>
        <v>1862.0000000000002</v>
      </c>
      <c r="K16" s="16">
        <v>1312</v>
      </c>
      <c r="L16" s="18">
        <f>(L14/2-280)*0.7+280</f>
        <v>2429</v>
      </c>
      <c r="M16" s="22"/>
    </row>
    <row r="17" spans="2:13" ht="39.75" customHeight="1">
      <c r="B17" s="19" t="s">
        <v>13</v>
      </c>
      <c r="C17" s="20">
        <f aca="true" t="shared" si="6" ref="C17:J17">(C14-280)*0.8+280</f>
        <v>1608</v>
      </c>
      <c r="D17" s="20">
        <f t="shared" si="6"/>
        <v>1776</v>
      </c>
      <c r="E17" s="20">
        <f t="shared" si="6"/>
        <v>2192</v>
      </c>
      <c r="F17" s="20">
        <f t="shared" si="6"/>
        <v>2352</v>
      </c>
      <c r="G17" s="20">
        <f t="shared" si="6"/>
        <v>1456</v>
      </c>
      <c r="H17" s="20">
        <f t="shared" si="6"/>
        <v>1536</v>
      </c>
      <c r="I17" s="20">
        <f t="shared" si="6"/>
        <v>1944</v>
      </c>
      <c r="J17" s="20">
        <f t="shared" si="6"/>
        <v>2088</v>
      </c>
      <c r="K17" s="16">
        <f>(K14/4-280)*0.8+280</f>
        <v>1458</v>
      </c>
      <c r="L17" s="21">
        <f>(L14/2-280)*0.8+280</f>
        <v>2736</v>
      </c>
      <c r="M17" s="22"/>
    </row>
    <row r="18" spans="2:13" ht="30.75" customHeight="1">
      <c r="B18" s="10" t="s">
        <v>16</v>
      </c>
      <c r="C18" s="11">
        <v>1550</v>
      </c>
      <c r="D18" s="11">
        <v>1720</v>
      </c>
      <c r="E18" s="11">
        <v>2040</v>
      </c>
      <c r="F18" s="13">
        <v>2230</v>
      </c>
      <c r="G18" s="11">
        <v>1360</v>
      </c>
      <c r="H18" s="11">
        <v>1470</v>
      </c>
      <c r="I18" s="11">
        <v>1850</v>
      </c>
      <c r="J18" s="13">
        <v>2040</v>
      </c>
      <c r="K18" s="11">
        <v>5460</v>
      </c>
      <c r="L18" s="14">
        <v>5550</v>
      </c>
      <c r="M18" s="22"/>
    </row>
    <row r="19" spans="2:13" ht="38.25" customHeight="1">
      <c r="B19" s="15" t="s">
        <v>11</v>
      </c>
      <c r="C19" s="16">
        <f aca="true" t="shared" si="7" ref="C19:J19">(C18-290)*0.5+290</f>
        <v>920</v>
      </c>
      <c r="D19" s="16">
        <f t="shared" si="7"/>
        <v>1005</v>
      </c>
      <c r="E19" s="16">
        <v>1171</v>
      </c>
      <c r="F19" s="16">
        <f t="shared" si="7"/>
        <v>1260</v>
      </c>
      <c r="G19" s="16">
        <f t="shared" si="7"/>
        <v>825</v>
      </c>
      <c r="H19" s="16">
        <f t="shared" si="7"/>
        <v>880</v>
      </c>
      <c r="I19" s="16">
        <f t="shared" si="7"/>
        <v>1070</v>
      </c>
      <c r="J19" s="16">
        <f t="shared" si="7"/>
        <v>1165</v>
      </c>
      <c r="K19" s="16">
        <v>830</v>
      </c>
      <c r="L19" s="18">
        <f>(L18/2-295)*0.5+295</f>
        <v>1535</v>
      </c>
      <c r="M19" s="22"/>
    </row>
    <row r="20" spans="2:13" ht="39" customHeight="1">
      <c r="B20" s="15" t="s">
        <v>12</v>
      </c>
      <c r="C20" s="16">
        <f aca="true" t="shared" si="8" ref="C20:J20">(C18-290)*0.7+290</f>
        <v>1172</v>
      </c>
      <c r="D20" s="16">
        <f t="shared" si="8"/>
        <v>1291</v>
      </c>
      <c r="E20" s="16">
        <f t="shared" si="8"/>
        <v>1515.0000000000002</v>
      </c>
      <c r="F20" s="16">
        <f t="shared" si="8"/>
        <v>1648.0000000000002</v>
      </c>
      <c r="G20" s="16">
        <f t="shared" si="8"/>
        <v>1039</v>
      </c>
      <c r="H20" s="16">
        <f t="shared" si="8"/>
        <v>1116</v>
      </c>
      <c r="I20" s="16">
        <f t="shared" si="8"/>
        <v>1382</v>
      </c>
      <c r="J20" s="16">
        <f t="shared" si="8"/>
        <v>1515.0000000000002</v>
      </c>
      <c r="K20" s="16">
        <v>1043</v>
      </c>
      <c r="L20" s="18">
        <f>(L18/2-295)*0.7+295</f>
        <v>2031</v>
      </c>
      <c r="M20" s="22"/>
    </row>
    <row r="21" spans="2:13" ht="40.5" customHeight="1">
      <c r="B21" s="19" t="s">
        <v>13</v>
      </c>
      <c r="C21" s="20">
        <f aca="true" t="shared" si="9" ref="C21:J21">(C18-290)*0.8+290</f>
        <v>1298</v>
      </c>
      <c r="D21" s="20">
        <f t="shared" si="9"/>
        <v>1434</v>
      </c>
      <c r="E21" s="20">
        <f t="shared" si="9"/>
        <v>1690</v>
      </c>
      <c r="F21" s="20">
        <f t="shared" si="9"/>
        <v>1842</v>
      </c>
      <c r="G21" s="20">
        <f t="shared" si="9"/>
        <v>1146</v>
      </c>
      <c r="H21" s="20">
        <f t="shared" si="9"/>
        <v>1234</v>
      </c>
      <c r="I21" s="20">
        <f t="shared" si="9"/>
        <v>1538</v>
      </c>
      <c r="J21" s="20">
        <f t="shared" si="9"/>
        <v>1690</v>
      </c>
      <c r="K21" s="20">
        <f>(K18/4-290)*0.8+290</f>
        <v>1150</v>
      </c>
      <c r="L21" s="21">
        <f>(L18/2-295)*0.8+295</f>
        <v>2279</v>
      </c>
      <c r="M21" s="22"/>
    </row>
    <row r="22" spans="2:13" ht="30.75" customHeight="1">
      <c r="B22" s="10" t="s">
        <v>17</v>
      </c>
      <c r="C22" s="11">
        <v>1330</v>
      </c>
      <c r="D22" s="11">
        <v>1460</v>
      </c>
      <c r="E22" s="11">
        <v>1580</v>
      </c>
      <c r="F22" s="13">
        <v>1770</v>
      </c>
      <c r="G22" s="11">
        <v>1040</v>
      </c>
      <c r="H22" s="11">
        <v>1150</v>
      </c>
      <c r="I22" s="11">
        <v>1360</v>
      </c>
      <c r="J22" s="13">
        <v>1580</v>
      </c>
      <c r="K22" s="11">
        <v>4160</v>
      </c>
      <c r="L22" s="14">
        <v>3740</v>
      </c>
      <c r="M22" s="22"/>
    </row>
    <row r="23" spans="2:13" ht="39" customHeight="1">
      <c r="B23" s="15" t="s">
        <v>11</v>
      </c>
      <c r="C23" s="16">
        <f aca="true" t="shared" si="10" ref="C23:J23">(C22-290)*0.5+290</f>
        <v>810</v>
      </c>
      <c r="D23" s="16">
        <f t="shared" si="10"/>
        <v>875</v>
      </c>
      <c r="E23" s="16">
        <f t="shared" si="10"/>
        <v>935</v>
      </c>
      <c r="F23" s="16">
        <f t="shared" si="10"/>
        <v>1030</v>
      </c>
      <c r="G23" s="16">
        <f t="shared" si="10"/>
        <v>665</v>
      </c>
      <c r="H23" s="16">
        <f t="shared" si="10"/>
        <v>720</v>
      </c>
      <c r="I23" s="16">
        <f t="shared" si="10"/>
        <v>825</v>
      </c>
      <c r="J23" s="16">
        <f t="shared" si="10"/>
        <v>935</v>
      </c>
      <c r="K23" s="16">
        <f>(K22/4-290)*0.5+290</f>
        <v>665</v>
      </c>
      <c r="L23" s="18">
        <v>1083</v>
      </c>
      <c r="M23" s="22"/>
    </row>
    <row r="24" spans="2:13" ht="39" customHeight="1">
      <c r="B24" s="15" t="s">
        <v>12</v>
      </c>
      <c r="C24" s="16">
        <f aca="true" t="shared" si="11" ref="C24:J24">(C22-290)*0.7+290</f>
        <v>1018.0000000000001</v>
      </c>
      <c r="D24" s="16">
        <f t="shared" si="11"/>
        <v>1109</v>
      </c>
      <c r="E24" s="16">
        <f t="shared" si="11"/>
        <v>1193</v>
      </c>
      <c r="F24" s="16">
        <f t="shared" si="11"/>
        <v>1326</v>
      </c>
      <c r="G24" s="16">
        <f t="shared" si="11"/>
        <v>815</v>
      </c>
      <c r="H24" s="16">
        <f t="shared" si="11"/>
        <v>892.0000000000001</v>
      </c>
      <c r="I24" s="16">
        <f t="shared" si="11"/>
        <v>1039</v>
      </c>
      <c r="J24" s="16">
        <f t="shared" si="11"/>
        <v>1193</v>
      </c>
      <c r="K24" s="16">
        <f>(K22/4-290)*0.7+290</f>
        <v>815</v>
      </c>
      <c r="L24" s="18">
        <v>1398</v>
      </c>
      <c r="M24" s="22"/>
    </row>
    <row r="25" spans="2:13" ht="41.25" customHeight="1">
      <c r="B25" s="19" t="s">
        <v>13</v>
      </c>
      <c r="C25" s="20">
        <f aca="true" t="shared" si="12" ref="C25:J25">(C22-290)*0.8+290</f>
        <v>1122</v>
      </c>
      <c r="D25" s="20">
        <f t="shared" si="12"/>
        <v>1226</v>
      </c>
      <c r="E25" s="20">
        <f t="shared" si="12"/>
        <v>1322</v>
      </c>
      <c r="F25" s="20">
        <f t="shared" si="12"/>
        <v>1474</v>
      </c>
      <c r="G25" s="20">
        <f t="shared" si="12"/>
        <v>890</v>
      </c>
      <c r="H25" s="20">
        <f t="shared" si="12"/>
        <v>978</v>
      </c>
      <c r="I25" s="20">
        <f t="shared" si="12"/>
        <v>1146</v>
      </c>
      <c r="J25" s="20">
        <f t="shared" si="12"/>
        <v>1322</v>
      </c>
      <c r="K25" s="20">
        <f>(K22/4-290)*0.8+290</f>
        <v>890</v>
      </c>
      <c r="L25" s="21">
        <f>(L22/2-295)*0.8+295</f>
        <v>1555</v>
      </c>
      <c r="M25" s="22"/>
    </row>
    <row r="26" spans="2:13" ht="30.75" customHeight="1">
      <c r="B26" s="23"/>
      <c r="C26" s="24"/>
      <c r="D26" s="24"/>
      <c r="E26" s="24"/>
      <c r="F26" s="25"/>
      <c r="G26" s="24"/>
      <c r="H26" s="24"/>
      <c r="I26" s="24"/>
      <c r="J26" s="25"/>
      <c r="K26" s="24"/>
      <c r="L26" s="24"/>
      <c r="M26" s="22"/>
    </row>
    <row r="27" spans="2:11" s="26" customFormat="1" ht="18">
      <c r="B27" s="34" t="s">
        <v>18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2:12" ht="12.75" customHeight="1">
      <c r="B28" s="35" t="s">
        <v>19</v>
      </c>
      <c r="C28" s="35"/>
      <c r="D28" s="35"/>
      <c r="E28" s="35"/>
      <c r="F28" s="35"/>
      <c r="G28" s="35"/>
      <c r="H28" s="35"/>
      <c r="I28" s="35"/>
      <c r="J28" s="35"/>
      <c r="K28" s="35"/>
      <c r="L28" s="27"/>
    </row>
    <row r="29" spans="2:12" ht="16.5">
      <c r="B29" s="35" t="s">
        <v>20</v>
      </c>
      <c r="C29" s="35"/>
      <c r="D29" s="35"/>
      <c r="E29" s="35"/>
      <c r="F29" s="35"/>
      <c r="G29" s="35"/>
      <c r="H29" s="35"/>
      <c r="I29" s="35"/>
      <c r="J29" s="35"/>
      <c r="K29" s="35"/>
      <c r="L29" s="27"/>
    </row>
    <row r="30" spans="2:12" ht="81" customHeight="1">
      <c r="B30" s="36" t="s">
        <v>21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 ht="15.75" customHeight="1">
      <c r="B31" s="35" t="s">
        <v>22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12" ht="16.5" customHeight="1">
      <c r="B32" s="35" t="s">
        <v>23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2:12" ht="18.75" customHeight="1">
      <c r="B33" s="37" t="s">
        <v>24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1" s="26" customFormat="1" ht="22.5" customHeight="1">
      <c r="B34" s="38" t="s">
        <v>25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2:12" ht="37.5" customHeight="1">
      <c r="B35" s="39" t="s">
        <v>26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="26" customFormat="1" ht="25.5" customHeight="1">
      <c r="B36" s="28" t="s">
        <v>27</v>
      </c>
    </row>
    <row r="37" spans="2:12" ht="42.75" customHeight="1">
      <c r="B37" s="40" t="s">
        <v>28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</row>
  </sheetData>
  <mergeCells count="16">
    <mergeCell ref="B35:L35"/>
    <mergeCell ref="B37:L37"/>
    <mergeCell ref="B31:L31"/>
    <mergeCell ref="B32:L32"/>
    <mergeCell ref="B33:L33"/>
    <mergeCell ref="B34:K34"/>
    <mergeCell ref="B27:K27"/>
    <mergeCell ref="B28:K28"/>
    <mergeCell ref="B29:K29"/>
    <mergeCell ref="B30:L30"/>
    <mergeCell ref="B3:B5"/>
    <mergeCell ref="C3:L3"/>
    <mergeCell ref="C4:F4"/>
    <mergeCell ref="G4:J4"/>
    <mergeCell ref="K4:K5"/>
    <mergeCell ref="L4:L5"/>
  </mergeCells>
  <printOptions/>
  <pageMargins left="0.39375" right="0" top="0" bottom="0" header="0.5118055555555556" footer="0.5118055555555556"/>
  <pageSetup horizontalDpi="300" verticalDpi="300" orientation="portrait" paperSize="9" scale="85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56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56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xxxl</cp:lastModifiedBy>
  <cp:lastPrinted>2008-03-12T08:19:03Z</cp:lastPrinted>
  <dcterms:created xsi:type="dcterms:W3CDTF">2006-01-17T06:08:01Z</dcterms:created>
  <dcterms:modified xsi:type="dcterms:W3CDTF">2008-04-08T12:27:39Z</dcterms:modified>
  <cp:category/>
  <cp:version/>
  <cp:contentType/>
  <cp:contentStatus/>
  <cp:revision>1</cp:revision>
</cp:coreProperties>
</file>